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التوزيع الجغرافي" sheetId="1" r:id="rId1"/>
  </sheets>
  <externalReferences>
    <externalReference r:id="rId4"/>
  </externalReferences>
  <definedNames>
    <definedName name="_xlnm.Print_Area" localSheetId="0">'التوزيع الجغرافي'!$A$1:$R$19</definedName>
  </definedNames>
  <calcPr fullCalcOnLoad="1"/>
</workbook>
</file>

<file path=xl/sharedStrings.xml><?xml version="1.0" encoding="utf-8"?>
<sst xmlns="http://schemas.openxmlformats.org/spreadsheetml/2006/main" count="64" uniqueCount="41">
  <si>
    <t>التوزيع الجغرافي لعقود التأجير التمويلي المسجلة كما هي في :</t>
  </si>
  <si>
    <t>Geographic Distribution of Financial Leasing Contracts as it is on:</t>
  </si>
  <si>
    <t>(العملة: دولار أمريكي)</t>
  </si>
  <si>
    <t>Currency: (US Dollar)</t>
  </si>
  <si>
    <t>المحافظة</t>
  </si>
  <si>
    <t xml:space="preserve">عدد العقود       </t>
  </si>
  <si>
    <t>%</t>
  </si>
  <si>
    <t xml:space="preserve">قيمة العقود      </t>
  </si>
  <si>
    <t>City</t>
  </si>
  <si>
    <t>number of contracts</t>
  </si>
  <si>
    <t>value of contracts</t>
  </si>
  <si>
    <t>Q1/2021</t>
  </si>
  <si>
    <t>Q2/2021</t>
  </si>
  <si>
    <t>Q3/2021</t>
  </si>
  <si>
    <t>Q4/2021</t>
  </si>
  <si>
    <t xml:space="preserve">أريحا </t>
  </si>
  <si>
    <t>Jericho</t>
  </si>
  <si>
    <t>الخليل</t>
  </si>
  <si>
    <t>Hebron</t>
  </si>
  <si>
    <t>القدس</t>
  </si>
  <si>
    <t>Jerusalem</t>
  </si>
  <si>
    <t xml:space="preserve">بيت لحم </t>
  </si>
  <si>
    <t>Bethlehem</t>
  </si>
  <si>
    <t>جنين</t>
  </si>
  <si>
    <t>Jenin</t>
  </si>
  <si>
    <t>رام الله</t>
  </si>
  <si>
    <t>Ramallah</t>
  </si>
  <si>
    <t>سلفيت</t>
  </si>
  <si>
    <t>Salfeet</t>
  </si>
  <si>
    <t>طوباس</t>
  </si>
  <si>
    <t>Tubas</t>
  </si>
  <si>
    <t>طولكرم</t>
  </si>
  <si>
    <t>Tulkarem</t>
  </si>
  <si>
    <t>قلقيلية</t>
  </si>
  <si>
    <t>Qalqilia</t>
  </si>
  <si>
    <t>نابلس</t>
  </si>
  <si>
    <t>Nablus</t>
  </si>
  <si>
    <t xml:space="preserve">قطاع غزة </t>
  </si>
  <si>
    <t>Gaza Sector</t>
  </si>
  <si>
    <t xml:space="preserve">المجموع 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</si>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</sst>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[Red]#,##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1"/>
      <color indexed="54"/>
      <name val="Arial"/>
      <family val="2"/>
    </font>
    <font>
      <sz val="11"/>
      <color indexed="5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5A4573"/>
      <name val="Arial"/>
      <family val="2"/>
    </font>
    <font>
      <sz val="10"/>
      <color theme="1"/>
      <name val="Arial"/>
      <family val="2"/>
    </font>
    <font>
      <sz val="10"/>
      <color rgb="FF5A4573"/>
      <name val="Arial"/>
      <family val="2"/>
    </font>
    <font>
      <b/>
      <sz val="11"/>
      <color rgb="FF5A4573"/>
      <name val="Arial"/>
      <family val="2"/>
    </font>
    <font>
      <sz val="11"/>
      <color rgb="FF5A457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33" borderId="0" applyFont="0" applyAlignment="0"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4" fillId="33" borderId="0" xfId="58" applyFont="1" applyAlignment="1">
      <alignment horizontal="center" vertical="center"/>
      <protection/>
    </xf>
    <xf numFmtId="0" fontId="44" fillId="33" borderId="0" xfId="58" applyFont="1" applyAlignment="1">
      <alignment horizontal="center" vertical="center" wrapText="1"/>
      <protection/>
    </xf>
    <xf numFmtId="0" fontId="44" fillId="33" borderId="0" xfId="58" applyFont="1" applyFill="1" applyAlignment="1">
      <alignment horizontal="center" vertical="center"/>
      <protection/>
    </xf>
    <xf numFmtId="164" fontId="44" fillId="33" borderId="0" xfId="57" applyNumberFormat="1" applyFont="1" applyFill="1" applyAlignment="1">
      <alignment horizontal="center" vertical="center"/>
    </xf>
    <xf numFmtId="3" fontId="44" fillId="33" borderId="0" xfId="58" applyNumberFormat="1" applyFont="1" applyFill="1" applyAlignment="1">
      <alignment horizontal="center" vertical="center"/>
      <protection/>
    </xf>
    <xf numFmtId="0" fontId="37" fillId="0" borderId="0" xfId="0" applyFont="1" applyAlignment="1">
      <alignment/>
    </xf>
    <xf numFmtId="0" fontId="44" fillId="34" borderId="0" xfId="0" applyFont="1" applyFill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164" fontId="44" fillId="34" borderId="0" xfId="57" applyNumberFormat="1" applyFont="1" applyFill="1" applyBorder="1" applyAlignment="1">
      <alignment horizontal="center" vertical="center"/>
    </xf>
    <xf numFmtId="164" fontId="44" fillId="34" borderId="0" xfId="57" applyNumberFormat="1" applyFont="1" applyFill="1" applyAlignment="1">
      <alignment horizontal="center" vertical="center"/>
    </xf>
    <xf numFmtId="0" fontId="45" fillId="33" borderId="0" xfId="58" applyFont="1" applyAlignment="1">
      <alignment horizontal="center" vertical="center"/>
      <protection/>
    </xf>
    <xf numFmtId="164" fontId="45" fillId="33" borderId="0" xfId="58" applyNumberFormat="1" applyFont="1" applyAlignment="1">
      <alignment horizontal="center" vertical="center"/>
      <protection/>
    </xf>
    <xf numFmtId="165" fontId="45" fillId="33" borderId="0" xfId="58" applyNumberFormat="1" applyFont="1" applyAlignment="1">
      <alignment horizontal="center" vertical="center"/>
      <protection/>
    </xf>
    <xf numFmtId="0" fontId="45" fillId="34" borderId="0" xfId="0" applyFont="1" applyFill="1" applyBorder="1" applyAlignment="1">
      <alignment horizontal="center" vertical="center"/>
    </xf>
    <xf numFmtId="164" fontId="45" fillId="34" borderId="0" xfId="58" applyNumberFormat="1" applyFont="1" applyFill="1" applyAlignment="1">
      <alignment horizontal="center" vertical="center"/>
      <protection/>
    </xf>
    <xf numFmtId="165" fontId="45" fillId="34" borderId="0" xfId="0" applyNumberFormat="1" applyFont="1" applyFill="1" applyBorder="1" applyAlignment="1">
      <alignment horizontal="center" vertical="center"/>
    </xf>
    <xf numFmtId="164" fontId="44" fillId="33" borderId="0" xfId="58" applyNumberFormat="1" applyFont="1" applyAlignment="1">
      <alignment horizontal="center" vertical="center"/>
      <protection/>
    </xf>
    <xf numFmtId="9" fontId="44" fillId="33" borderId="0" xfId="58" applyNumberFormat="1" applyFont="1" applyAlignment="1">
      <alignment horizontal="center" vertical="center"/>
      <protection/>
    </xf>
    <xf numFmtId="165" fontId="44" fillId="33" borderId="0" xfId="57" applyNumberFormat="1" applyFont="1" applyFill="1" applyBorder="1" applyAlignment="1">
      <alignment horizontal="center" vertical="center"/>
    </xf>
    <xf numFmtId="165" fontId="44" fillId="33" borderId="0" xfId="58" applyNumberFormat="1" applyFont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w%20Microsoft%20Excel%20Work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احصائيات المجمعة"/>
      <sheetName val="نوع المستاجر"/>
      <sheetName val="أنواع الأصول"/>
      <sheetName val="التوزيع الجغراف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9"/>
  <sheetViews>
    <sheetView showGridLines="0" rightToLeft="1" tabSelected="1" view="pageBreakPreview" zoomScaleSheetLayoutView="100" zoomScalePageLayoutView="0" workbookViewId="0" topLeftCell="A1">
      <selection activeCell="Q5" sqref="Q5"/>
    </sheetView>
  </sheetViews>
  <sheetFormatPr defaultColWidth="16.28125" defaultRowHeight="15"/>
  <cols>
    <col min="1" max="1" width="26.00390625" style="0" customWidth="1"/>
    <col min="2" max="2" width="16.28125" style="0" customWidth="1"/>
    <col min="3" max="3" width="11.421875" style="0" customWidth="1"/>
    <col min="4" max="4" width="16.28125" style="0" customWidth="1"/>
    <col min="5" max="5" width="11.421875" style="0" customWidth="1"/>
    <col min="6" max="6" width="16.28125" style="0" customWidth="1"/>
    <col min="7" max="7" width="11.421875" style="0" customWidth="1"/>
    <col min="8" max="8" width="16.00390625" style="0" customWidth="1"/>
    <col min="9" max="9" width="11.421875" style="0" customWidth="1"/>
    <col min="10" max="10" width="14.8515625" style="0" customWidth="1"/>
    <col min="11" max="11" width="11.421875" style="0" customWidth="1"/>
    <col min="12" max="12" width="14.8515625" style="0" customWidth="1"/>
    <col min="13" max="13" width="11.421875" style="0" customWidth="1"/>
    <col min="14" max="14" width="19.7109375" style="0" customWidth="1"/>
    <col min="15" max="15" width="7.8515625" style="0" customWidth="1"/>
    <col min="16" max="16" width="19.57421875" style="0" customWidth="1"/>
    <col min="17" max="17" width="8.421875" style="0" customWidth="1"/>
    <col min="18" max="18" width="15.28125" style="0" customWidth="1"/>
    <col min="19" max="25" width="21.00390625" style="0" customWidth="1"/>
    <col min="26" max="252" width="9.140625" style="0" customWidth="1"/>
    <col min="253" max="253" width="26.00390625" style="0" customWidth="1"/>
    <col min="254" max="254" width="16.28125" style="0" customWidth="1"/>
    <col min="255" max="255" width="11.421875" style="0" customWidth="1"/>
  </cols>
  <sheetData>
    <row r="1" ht="14.25" customHeight="1"/>
    <row r="2" spans="1:18" s="2" customFormat="1" ht="18.75" customHeight="1">
      <c r="A2" s="1" t="s">
        <v>0</v>
      </c>
      <c r="R2" s="3" t="s">
        <v>1</v>
      </c>
    </row>
    <row r="3" spans="1:18" s="2" customFormat="1" ht="21.75" customHeight="1">
      <c r="A3" s="4" t="s">
        <v>2</v>
      </c>
      <c r="R3" s="5" t="s">
        <v>3</v>
      </c>
    </row>
    <row r="4" spans="1:18" s="2" customFormat="1" ht="21.75" customHeight="1">
      <c r="A4" s="6" t="s">
        <v>4</v>
      </c>
      <c r="B4" s="7" t="s">
        <v>5</v>
      </c>
      <c r="C4" s="6" t="s">
        <v>6</v>
      </c>
      <c r="D4" s="7" t="s">
        <v>7</v>
      </c>
      <c r="E4" s="6" t="s">
        <v>6</v>
      </c>
      <c r="F4" s="7" t="s">
        <v>5</v>
      </c>
      <c r="G4" s="6" t="s">
        <v>6</v>
      </c>
      <c r="H4" s="7" t="s">
        <v>7</v>
      </c>
      <c r="I4" s="6" t="s">
        <v>6</v>
      </c>
      <c r="J4" s="7" t="s">
        <v>5</v>
      </c>
      <c r="K4" s="6" t="s">
        <v>6</v>
      </c>
      <c r="L4" s="7" t="s">
        <v>7</v>
      </c>
      <c r="M4" s="6" t="s">
        <v>6</v>
      </c>
      <c r="N4" s="7" t="s">
        <v>5</v>
      </c>
      <c r="O4" s="6" t="s">
        <v>6</v>
      </c>
      <c r="P4" s="7" t="s">
        <v>7</v>
      </c>
      <c r="Q4" s="6" t="s">
        <v>6</v>
      </c>
      <c r="R4" s="6" t="s">
        <v>8</v>
      </c>
    </row>
    <row r="5" spans="1:18" s="11" customFormat="1" ht="16.5" customHeight="1">
      <c r="A5" s="8"/>
      <c r="B5" s="8" t="s">
        <v>9</v>
      </c>
      <c r="C5" s="9"/>
      <c r="D5" s="10" t="s">
        <v>10</v>
      </c>
      <c r="E5" s="9"/>
      <c r="F5" s="8" t="s">
        <v>9</v>
      </c>
      <c r="G5" s="9"/>
      <c r="H5" s="10" t="s">
        <v>10</v>
      </c>
      <c r="I5" s="9"/>
      <c r="J5" s="8" t="s">
        <v>9</v>
      </c>
      <c r="K5" s="9"/>
      <c r="L5" s="10" t="s">
        <v>10</v>
      </c>
      <c r="M5" s="9"/>
      <c r="N5" s="8" t="s">
        <v>9</v>
      </c>
      <c r="O5" s="9"/>
      <c r="P5" s="10" t="s">
        <v>10</v>
      </c>
      <c r="Q5" s="9"/>
      <c r="R5" s="9"/>
    </row>
    <row r="6" spans="1:18" s="2" customFormat="1" ht="17.25" customHeight="1">
      <c r="A6" s="12"/>
      <c r="B6" s="13" t="s">
        <v>11</v>
      </c>
      <c r="C6" s="14"/>
      <c r="D6" s="13" t="s">
        <v>11</v>
      </c>
      <c r="E6" s="14"/>
      <c r="F6" s="13" t="s">
        <v>12</v>
      </c>
      <c r="G6" s="14"/>
      <c r="H6" s="13" t="s">
        <v>12</v>
      </c>
      <c r="I6" s="14"/>
      <c r="J6" s="13" t="s">
        <v>13</v>
      </c>
      <c r="K6" s="14"/>
      <c r="L6" s="13" t="s">
        <v>13</v>
      </c>
      <c r="M6" s="14"/>
      <c r="N6" s="13" t="s">
        <v>14</v>
      </c>
      <c r="O6" s="14"/>
      <c r="P6" s="13" t="s">
        <v>14</v>
      </c>
      <c r="Q6" s="14"/>
      <c r="R6" s="15"/>
    </row>
    <row r="7" spans="1:18" s="2" customFormat="1" ht="21.75" customHeight="1">
      <c r="A7" s="6" t="s">
        <v>15</v>
      </c>
      <c r="B7" s="16">
        <v>8</v>
      </c>
      <c r="C7" s="17">
        <f>B7/$B$19</f>
        <v>0.020671834625323</v>
      </c>
      <c r="D7" s="18">
        <v>435505</v>
      </c>
      <c r="E7" s="17">
        <f>D7/$D$19</f>
        <v>0.019775878074097707</v>
      </c>
      <c r="F7" s="16">
        <f>9+'التوزيع الجغرافي'!$B7</f>
        <v>17</v>
      </c>
      <c r="G7" s="17">
        <f>F7/$F$19</f>
        <v>0.0192090395480226</v>
      </c>
      <c r="H7" s="18">
        <f>433336+'التوزيع الجغرافي'!$D7</f>
        <v>868841</v>
      </c>
      <c r="I7" s="17">
        <f>H7/$H$19</f>
        <v>0.018354877255226932</v>
      </c>
      <c r="J7" s="16">
        <v>31</v>
      </c>
      <c r="K7" s="17">
        <f>J7/$J$19</f>
        <v>0.022206303724928367</v>
      </c>
      <c r="L7" s="18">
        <v>1351868</v>
      </c>
      <c r="M7" s="17">
        <f>L7/$L$19</f>
        <v>0.018344998268250336</v>
      </c>
      <c r="N7" s="16">
        <v>43</v>
      </c>
      <c r="O7" s="17">
        <f>'التوزيع الجغرافي'!$N7/$N$19</f>
        <v>0.022631578947368423</v>
      </c>
      <c r="P7" s="18">
        <v>2771173</v>
      </c>
      <c r="Q7" s="17">
        <f>'التوزيع الجغرافي'!$P7/$P$19</f>
        <v>0.027127131632634603</v>
      </c>
      <c r="R7" s="6" t="s">
        <v>16</v>
      </c>
    </row>
    <row r="8" spans="1:18" s="2" customFormat="1" ht="21.75" customHeight="1">
      <c r="A8" s="13" t="s">
        <v>17</v>
      </c>
      <c r="B8" s="19">
        <v>32</v>
      </c>
      <c r="C8" s="20">
        <f aca="true" t="shared" si="0" ref="C8:C18">B8/$B$19</f>
        <v>0.082687338501292</v>
      </c>
      <c r="D8" s="21">
        <v>1497506</v>
      </c>
      <c r="E8" s="20">
        <f aca="true" t="shared" si="1" ref="E8:E18">D8/$D$19</f>
        <v>0.06800035836839935</v>
      </c>
      <c r="F8" s="19">
        <f>60+'التوزيع الجغرافي'!$B8</f>
        <v>92</v>
      </c>
      <c r="G8" s="20">
        <f aca="true" t="shared" si="2" ref="G8:G18">F8/$F$19</f>
        <v>0.103954802259887</v>
      </c>
      <c r="H8" s="21">
        <f>3567152+'التوزيع الجغرافي'!$D8</f>
        <v>5064658</v>
      </c>
      <c r="I8" s="20">
        <f aca="true" t="shared" si="3" ref="I8:I18">H8/$H$19</f>
        <v>0.1069944626573828</v>
      </c>
      <c r="J8" s="19">
        <v>153</v>
      </c>
      <c r="K8" s="20">
        <f aca="true" t="shared" si="4" ref="K8:K19">J8/$J$19</f>
        <v>0.10959885386819485</v>
      </c>
      <c r="L8" s="21">
        <v>7789396</v>
      </c>
      <c r="M8" s="20">
        <f aca="true" t="shared" si="5" ref="M8:M18">L8/$L$19</f>
        <v>0.10570296517908265</v>
      </c>
      <c r="N8" s="19">
        <v>217</v>
      </c>
      <c r="O8" s="20">
        <f>'التوزيع الجغرافي'!$N8/$N$19</f>
        <v>0.11421052631578947</v>
      </c>
      <c r="P8" s="21">
        <v>12294574</v>
      </c>
      <c r="Q8" s="20">
        <f>'التوزيع الجغرافي'!$P8/$P$19</f>
        <v>0.12035211344263491</v>
      </c>
      <c r="R8" s="14" t="s">
        <v>18</v>
      </c>
    </row>
    <row r="9" spans="1:18" s="2" customFormat="1" ht="21.75" customHeight="1">
      <c r="A9" s="6" t="s">
        <v>19</v>
      </c>
      <c r="B9" s="16">
        <v>16</v>
      </c>
      <c r="C9" s="17">
        <f t="shared" si="0"/>
        <v>0.041343669250646</v>
      </c>
      <c r="D9" s="18">
        <v>590712</v>
      </c>
      <c r="E9" s="17">
        <f t="shared" si="1"/>
        <v>0.026823683973562655</v>
      </c>
      <c r="F9" s="16">
        <f>17+'التوزيع الجغرافي'!$B9</f>
        <v>33</v>
      </c>
      <c r="G9" s="17">
        <f t="shared" si="2"/>
        <v>0.03728813559322034</v>
      </c>
      <c r="H9" s="18">
        <f>1586854+'التوزيع الجغرافي'!$D9</f>
        <v>2177566</v>
      </c>
      <c r="I9" s="17">
        <f t="shared" si="3"/>
        <v>0.04600261341851442</v>
      </c>
      <c r="J9" s="16">
        <v>56</v>
      </c>
      <c r="K9" s="17">
        <f t="shared" si="4"/>
        <v>0.04011461318051576</v>
      </c>
      <c r="L9" s="18">
        <v>3581218</v>
      </c>
      <c r="M9" s="17">
        <f t="shared" si="5"/>
        <v>0.04859752432058968</v>
      </c>
      <c r="N9" s="16">
        <v>78</v>
      </c>
      <c r="O9" s="17">
        <f>'التوزيع الجغرافي'!$N9/$N$19</f>
        <v>0.04105263157894737</v>
      </c>
      <c r="P9" s="18">
        <v>4709310</v>
      </c>
      <c r="Q9" s="17">
        <f>'التوزيع الجغرافي'!$P9/$P$19</f>
        <v>0.0460996380481776</v>
      </c>
      <c r="R9" s="6" t="s">
        <v>20</v>
      </c>
    </row>
    <row r="10" spans="1:18" s="2" customFormat="1" ht="21.75" customHeight="1">
      <c r="A10" s="13" t="s">
        <v>21</v>
      </c>
      <c r="B10" s="19">
        <v>26</v>
      </c>
      <c r="C10" s="20">
        <f t="shared" si="0"/>
        <v>0.06718346253229975</v>
      </c>
      <c r="D10" s="21">
        <v>888325</v>
      </c>
      <c r="E10" s="20">
        <f t="shared" si="1"/>
        <v>0.04033801423674319</v>
      </c>
      <c r="F10" s="19">
        <f>39+'التوزيع الجغرافي'!$B10</f>
        <v>65</v>
      </c>
      <c r="G10" s="20">
        <f t="shared" si="2"/>
        <v>0.07344632768361582</v>
      </c>
      <c r="H10" s="21">
        <f>1652207+'التوزيع الجغرافي'!$D10</f>
        <v>2540532</v>
      </c>
      <c r="I10" s="20">
        <f t="shared" si="3"/>
        <v>0.053670525473563276</v>
      </c>
      <c r="J10" s="19">
        <v>102</v>
      </c>
      <c r="K10" s="20">
        <f t="shared" si="4"/>
        <v>0.07306590257879657</v>
      </c>
      <c r="L10" s="21">
        <v>3994968</v>
      </c>
      <c r="M10" s="20">
        <f t="shared" si="5"/>
        <v>0.054212157578783955</v>
      </c>
      <c r="N10" s="19">
        <v>143</v>
      </c>
      <c r="O10" s="20">
        <f>'التوزيع الجغرافي'!$N10/$N$19</f>
        <v>0.07526315789473684</v>
      </c>
      <c r="P10" s="21">
        <v>5750390</v>
      </c>
      <c r="Q10" s="20">
        <f>'التوزيع الجغرافي'!$P10/$P$19</f>
        <v>0.056290814925299026</v>
      </c>
      <c r="R10" s="14" t="s">
        <v>22</v>
      </c>
    </row>
    <row r="11" spans="1:18" s="2" customFormat="1" ht="21.75" customHeight="1">
      <c r="A11" s="6" t="s">
        <v>23</v>
      </c>
      <c r="B11" s="16">
        <v>43</v>
      </c>
      <c r="C11" s="17">
        <f t="shared" si="0"/>
        <v>0.1111111111111111</v>
      </c>
      <c r="D11" s="18">
        <v>1637327</v>
      </c>
      <c r="E11" s="17">
        <f t="shared" si="1"/>
        <v>0.07434950027996963</v>
      </c>
      <c r="F11" s="16">
        <f>39+'التوزيع الجغرافي'!$B11</f>
        <v>82</v>
      </c>
      <c r="G11" s="17">
        <f t="shared" si="2"/>
        <v>0.09265536723163842</v>
      </c>
      <c r="H11" s="18">
        <f>1539218+'التوزيع الجغرافي'!$D11</f>
        <v>3176545</v>
      </c>
      <c r="I11" s="17">
        <f t="shared" si="3"/>
        <v>0.0671067474609334</v>
      </c>
      <c r="J11" s="16">
        <v>133</v>
      </c>
      <c r="K11" s="17">
        <f t="shared" si="4"/>
        <v>0.09527220630372493</v>
      </c>
      <c r="L11" s="18">
        <v>5033437</v>
      </c>
      <c r="M11" s="17">
        <f t="shared" si="5"/>
        <v>0.06830429675704075</v>
      </c>
      <c r="N11" s="16">
        <v>182</v>
      </c>
      <c r="O11" s="17">
        <f>'التوزيع الجغرافي'!$N11/$N$19</f>
        <v>0.09578947368421052</v>
      </c>
      <c r="P11" s="18">
        <v>6860994</v>
      </c>
      <c r="Q11" s="17">
        <f>'التوزيع الجغرافي'!$P11/$P$19</f>
        <v>0.06716256522733016</v>
      </c>
      <c r="R11" s="6" t="s">
        <v>24</v>
      </c>
    </row>
    <row r="12" spans="1:18" s="2" customFormat="1" ht="21.75" customHeight="1">
      <c r="A12" s="13" t="s">
        <v>25</v>
      </c>
      <c r="B12" s="19">
        <v>146</v>
      </c>
      <c r="C12" s="20">
        <f t="shared" si="0"/>
        <v>0.3772609819121447</v>
      </c>
      <c r="D12" s="21">
        <v>11716016</v>
      </c>
      <c r="E12" s="20">
        <f t="shared" si="1"/>
        <v>0.5320134187441657</v>
      </c>
      <c r="F12" s="19">
        <f>198+'التوزيع الجغرافي'!$B12</f>
        <v>344</v>
      </c>
      <c r="G12" s="20">
        <f t="shared" si="2"/>
        <v>0.3887005649717514</v>
      </c>
      <c r="H12" s="21">
        <f>11157169+'التوزيع الجغرافي'!$D12</f>
        <v>22873185</v>
      </c>
      <c r="I12" s="20">
        <f t="shared" si="3"/>
        <v>0.4832121217933981</v>
      </c>
      <c r="J12" s="19">
        <v>529</v>
      </c>
      <c r="K12" s="20">
        <f t="shared" si="4"/>
        <v>0.37893982808022925</v>
      </c>
      <c r="L12" s="21">
        <v>34899630</v>
      </c>
      <c r="M12" s="20">
        <f t="shared" si="5"/>
        <v>0.47359183878350364</v>
      </c>
      <c r="N12" s="19">
        <v>715</v>
      </c>
      <c r="O12" s="20">
        <f>'التوزيع الجغرافي'!$N12/$N$19</f>
        <v>0.3763157894736842</v>
      </c>
      <c r="P12" s="21">
        <v>44843159</v>
      </c>
      <c r="Q12" s="20">
        <f>'التوزيع الجغرافي'!$P12/$P$19</f>
        <v>0.43897161130545187</v>
      </c>
      <c r="R12" s="14" t="s">
        <v>26</v>
      </c>
    </row>
    <row r="13" spans="1:18" s="2" customFormat="1" ht="21.75" customHeight="1">
      <c r="A13" s="6" t="s">
        <v>27</v>
      </c>
      <c r="B13" s="16">
        <v>15</v>
      </c>
      <c r="C13" s="17">
        <f t="shared" si="0"/>
        <v>0.03875968992248062</v>
      </c>
      <c r="D13" s="18">
        <v>441145</v>
      </c>
      <c r="E13" s="17">
        <f t="shared" si="1"/>
        <v>0.020031985242414743</v>
      </c>
      <c r="F13" s="16">
        <f>13+'التوزيع الجغرافي'!$B13</f>
        <v>28</v>
      </c>
      <c r="G13" s="17">
        <f t="shared" si="2"/>
        <v>0.031638418079096044</v>
      </c>
      <c r="H13" s="18">
        <f>422909+'التوزيع الجغرافي'!$D13</f>
        <v>864054</v>
      </c>
      <c r="I13" s="17">
        <f t="shared" si="3"/>
        <v>0.018253748513120182</v>
      </c>
      <c r="J13" s="16">
        <v>38</v>
      </c>
      <c r="K13" s="17">
        <f t="shared" si="4"/>
        <v>0.027220630372492838</v>
      </c>
      <c r="L13" s="18">
        <v>1214520</v>
      </c>
      <c r="M13" s="17">
        <f t="shared" si="5"/>
        <v>0.016481170718409932</v>
      </c>
      <c r="N13" s="16">
        <v>55</v>
      </c>
      <c r="O13" s="17">
        <f>'التوزيع الجغرافي'!$N13/$N$19</f>
        <v>0.02894736842105263</v>
      </c>
      <c r="P13" s="18">
        <v>1902014</v>
      </c>
      <c r="Q13" s="17">
        <f>'التوزيع الجغرافي'!$P13/$P$19</f>
        <v>0.018618896815577327</v>
      </c>
      <c r="R13" s="6" t="s">
        <v>28</v>
      </c>
    </row>
    <row r="14" spans="1:18" s="2" customFormat="1" ht="21.75" customHeight="1">
      <c r="A14" s="13" t="s">
        <v>29</v>
      </c>
      <c r="B14" s="19">
        <v>1</v>
      </c>
      <c r="C14" s="20">
        <f t="shared" si="0"/>
        <v>0.002583979328165375</v>
      </c>
      <c r="D14" s="21">
        <v>39626</v>
      </c>
      <c r="E14" s="20">
        <f t="shared" si="1"/>
        <v>0.001799379902789166</v>
      </c>
      <c r="F14" s="19">
        <f>4+'التوزيع الجغرافي'!$B14</f>
        <v>5</v>
      </c>
      <c r="G14" s="20">
        <f t="shared" si="2"/>
        <v>0.005649717514124294</v>
      </c>
      <c r="H14" s="21">
        <f>227048+'التوزيع الجغرافي'!$D14</f>
        <v>266674</v>
      </c>
      <c r="I14" s="20">
        <f t="shared" si="3"/>
        <v>0.005633675824645</v>
      </c>
      <c r="J14" s="19">
        <v>8</v>
      </c>
      <c r="K14" s="20">
        <f t="shared" si="4"/>
        <v>0.0057306590257879654</v>
      </c>
      <c r="L14" s="21">
        <v>420547</v>
      </c>
      <c r="M14" s="20">
        <f t="shared" si="5"/>
        <v>0.005706869299900489</v>
      </c>
      <c r="N14" s="19">
        <v>14</v>
      </c>
      <c r="O14" s="20">
        <f>'التوزيع الجغرافي'!$N14/$N$19</f>
        <v>0.007368421052631579</v>
      </c>
      <c r="P14" s="21">
        <v>660100</v>
      </c>
      <c r="Q14" s="20">
        <f>'التوزيع الجغرافي'!$P14/$P$19</f>
        <v>0.006461747278391533</v>
      </c>
      <c r="R14" s="14" t="s">
        <v>30</v>
      </c>
    </row>
    <row r="15" spans="1:18" s="2" customFormat="1" ht="21.75" customHeight="1">
      <c r="A15" s="6" t="s">
        <v>31</v>
      </c>
      <c r="B15" s="16">
        <v>23</v>
      </c>
      <c r="C15" s="17">
        <f t="shared" si="0"/>
        <v>0.059431524547803614</v>
      </c>
      <c r="D15" s="18">
        <v>746838</v>
      </c>
      <c r="E15" s="17">
        <f t="shared" si="1"/>
        <v>0.03391322081056011</v>
      </c>
      <c r="F15" s="16">
        <f>30+'التوزيع الجغرافي'!$B15</f>
        <v>53</v>
      </c>
      <c r="G15" s="17">
        <f t="shared" si="2"/>
        <v>0.059887005649717516</v>
      </c>
      <c r="H15" s="18">
        <f>1171004+'التوزيع الجغرافي'!$D15</f>
        <v>1917842</v>
      </c>
      <c r="I15" s="17">
        <f t="shared" si="3"/>
        <v>0.040515761232399174</v>
      </c>
      <c r="J15" s="16">
        <v>73</v>
      </c>
      <c r="K15" s="17">
        <f t="shared" si="4"/>
        <v>0.052292263610315186</v>
      </c>
      <c r="L15" s="18">
        <v>2660968</v>
      </c>
      <c r="M15" s="17">
        <f t="shared" si="5"/>
        <v>0.03610963004662405</v>
      </c>
      <c r="N15" s="16">
        <v>90</v>
      </c>
      <c r="O15" s="17">
        <f>'التوزيع الجغرافي'!$N15/$N$19</f>
        <v>0.04736842105263158</v>
      </c>
      <c r="P15" s="18">
        <v>3170690</v>
      </c>
      <c r="Q15" s="17">
        <f>'التوزيع الجغرافي'!$P15/$P$19</f>
        <v>0.03103802072128958</v>
      </c>
      <c r="R15" s="6" t="s">
        <v>32</v>
      </c>
    </row>
    <row r="16" spans="1:18" s="2" customFormat="1" ht="21.75" customHeight="1">
      <c r="A16" s="13" t="s">
        <v>33</v>
      </c>
      <c r="B16" s="19">
        <v>16</v>
      </c>
      <c r="C16" s="20">
        <f t="shared" si="0"/>
        <v>0.041343669250646</v>
      </c>
      <c r="D16" s="21">
        <v>581738</v>
      </c>
      <c r="E16" s="20">
        <f t="shared" si="1"/>
        <v>0.02641618295787523</v>
      </c>
      <c r="F16" s="19">
        <f>23+'التوزيع الجغرافي'!$B16</f>
        <v>39</v>
      </c>
      <c r="G16" s="20">
        <f t="shared" si="2"/>
        <v>0.04406779661016949</v>
      </c>
      <c r="H16" s="21">
        <f>902638+'التوزيع الجغرافي'!$D16</f>
        <v>1484376</v>
      </c>
      <c r="I16" s="20">
        <f t="shared" si="3"/>
        <v>0.03135848708866724</v>
      </c>
      <c r="J16" s="19">
        <v>64</v>
      </c>
      <c r="K16" s="20">
        <f t="shared" si="4"/>
        <v>0.045845272206303724</v>
      </c>
      <c r="L16" s="21">
        <v>2339119</v>
      </c>
      <c r="M16" s="20">
        <f t="shared" si="5"/>
        <v>0.03174210352211271</v>
      </c>
      <c r="N16" s="19">
        <v>80</v>
      </c>
      <c r="O16" s="20">
        <f>'التوزيع الجغرافي'!$N16/$N$19</f>
        <v>0.042105263157894736</v>
      </c>
      <c r="P16" s="21">
        <v>3117438</v>
      </c>
      <c r="Q16" s="20">
        <f>'التوزيع الجغرافي'!$P16/$P$19</f>
        <v>0.03051673460393023</v>
      </c>
      <c r="R16" s="14" t="s">
        <v>34</v>
      </c>
    </row>
    <row r="17" spans="1:18" s="2" customFormat="1" ht="21.75" customHeight="1">
      <c r="A17" s="6" t="s">
        <v>35</v>
      </c>
      <c r="B17" s="16">
        <v>61</v>
      </c>
      <c r="C17" s="17">
        <f t="shared" si="0"/>
        <v>0.15762273901808785</v>
      </c>
      <c r="D17" s="18">
        <v>3447293</v>
      </c>
      <c r="E17" s="17">
        <f t="shared" si="1"/>
        <v>0.15653837740942242</v>
      </c>
      <c r="F17" s="16">
        <f>66+'التوزيع الجغرافي'!$B17</f>
        <v>127</v>
      </c>
      <c r="G17" s="17">
        <f t="shared" si="2"/>
        <v>0.14350282485875707</v>
      </c>
      <c r="H17" s="18">
        <f>2654136+'التوزيع الجغرافي'!$D17</f>
        <v>6101429</v>
      </c>
      <c r="I17" s="17">
        <f t="shared" si="3"/>
        <v>0.12889697928214944</v>
      </c>
      <c r="J17" s="16">
        <v>209</v>
      </c>
      <c r="K17" s="17">
        <f t="shared" si="4"/>
        <v>0.1497134670487106</v>
      </c>
      <c r="L17" s="18">
        <v>10405696</v>
      </c>
      <c r="M17" s="17">
        <f t="shared" si="5"/>
        <v>0.1412064455257018</v>
      </c>
      <c r="N17" s="16">
        <v>283</v>
      </c>
      <c r="O17" s="17">
        <f>'التوزيع الجغرافي'!$N17/$N$19</f>
        <v>0.14894736842105263</v>
      </c>
      <c r="P17" s="18">
        <v>16075190</v>
      </c>
      <c r="Q17" s="17">
        <f>'التوزيع الجغرافي'!$P17/$P$19</f>
        <v>0.15736072599928314</v>
      </c>
      <c r="R17" s="22" t="s">
        <v>36</v>
      </c>
    </row>
    <row r="18" spans="1:18" s="2" customFormat="1" ht="21.75" customHeight="1">
      <c r="A18" s="13" t="s">
        <v>37</v>
      </c>
      <c r="B18" s="19">
        <v>0</v>
      </c>
      <c r="C18" s="20">
        <f t="shared" si="0"/>
        <v>0</v>
      </c>
      <c r="D18" s="21">
        <v>0</v>
      </c>
      <c r="E18" s="20">
        <f t="shared" si="1"/>
        <v>0</v>
      </c>
      <c r="F18" s="19">
        <v>0</v>
      </c>
      <c r="G18" s="20">
        <f t="shared" si="2"/>
        <v>0</v>
      </c>
      <c r="H18" s="21">
        <v>0</v>
      </c>
      <c r="I18" s="20">
        <f t="shared" si="3"/>
        <v>0</v>
      </c>
      <c r="J18" s="19">
        <v>0</v>
      </c>
      <c r="K18" s="20">
        <f t="shared" si="4"/>
        <v>0</v>
      </c>
      <c r="L18" s="21">
        <v>0</v>
      </c>
      <c r="M18" s="20">
        <f t="shared" si="5"/>
        <v>0</v>
      </c>
      <c r="N18" s="19">
        <v>0</v>
      </c>
      <c r="O18" s="20">
        <f>'التوزيع الجغرافي'!$N18/$N$19</f>
        <v>0</v>
      </c>
      <c r="P18" s="21">
        <v>0</v>
      </c>
      <c r="Q18" s="20">
        <f>'التوزيع الجغرافي'!$P18/$P$19</f>
        <v>0</v>
      </c>
      <c r="R18" s="14" t="s">
        <v>38</v>
      </c>
    </row>
    <row r="19" spans="1:18" ht="21.75" customHeight="1">
      <c r="A19" s="6" t="s">
        <v>39</v>
      </c>
      <c r="B19" s="6">
        <f>SUBTOTAL(109,B4:B18)</f>
        <v>387</v>
      </c>
      <c r="C19" s="23">
        <f>SUBTOTAL(109,C4:C18)</f>
        <v>1</v>
      </c>
      <c r="D19" s="24">
        <f>SUBTOTAL(109,D4:D18)</f>
        <v>22022031</v>
      </c>
      <c r="E19" s="23">
        <f>SUBTOTAL(109,E4:E18)</f>
        <v>1</v>
      </c>
      <c r="F19" s="25">
        <f>SUM(F7:F18)</f>
        <v>885</v>
      </c>
      <c r="G19" s="23">
        <f>SUM(G7:G18)</f>
        <v>1</v>
      </c>
      <c r="H19" s="25">
        <f>SUM(H7:H18)</f>
        <v>47335702</v>
      </c>
      <c r="I19" s="23">
        <f>SUM(I7:I18)</f>
        <v>1.0000000000000002</v>
      </c>
      <c r="J19" s="25">
        <f>SUM(J7:J18)</f>
        <v>1396</v>
      </c>
      <c r="K19" s="23">
        <f t="shared" si="4"/>
        <v>1</v>
      </c>
      <c r="L19" s="25">
        <f>SUM(L7:L18)</f>
        <v>73691367</v>
      </c>
      <c r="M19" s="23">
        <f>SUM(M7:M18)</f>
        <v>1</v>
      </c>
      <c r="N19" s="25">
        <f>SUM(N7:N18)</f>
        <v>1900</v>
      </c>
      <c r="O19" s="23">
        <f>'التوزيع الجغرافي'!$N19/$N$19</f>
        <v>1</v>
      </c>
      <c r="P19" s="25">
        <f>SUM(P7:P18)</f>
        <v>102155032</v>
      </c>
      <c r="Q19" s="23">
        <f>'التوزيع الجغرافي'!$P19/$P$19</f>
        <v>1</v>
      </c>
      <c r="R19" s="6" t="s">
        <v>40</v>
      </c>
    </row>
  </sheetData>
  <sheetProtection/>
  <printOptions/>
  <pageMargins left="0.7" right="0.7" top="0.75" bottom="0.75" header="0.3" footer="0.3"/>
  <pageSetup orientation="portrait" scale="33" r:id="rId1"/>
  <colBreaks count="1" manualBreakCount="1">
    <brk id="18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 Saleh</dc:creator>
  <cp:keywords/>
  <dc:description/>
  <cp:lastModifiedBy>Baker Saleh</cp:lastModifiedBy>
  <dcterms:created xsi:type="dcterms:W3CDTF">2022-04-07T10:15:32Z</dcterms:created>
  <dcterms:modified xsi:type="dcterms:W3CDTF">2022-04-07T10:16:01Z</dcterms:modified>
  <cp:category/>
  <cp:version/>
  <cp:contentType/>
  <cp:contentStatus/>
</cp:coreProperties>
</file>